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or" sheetId="1" state="visible" r:id="rId1"/>
    <sheet xmlns:r="http://schemas.openxmlformats.org/officeDocument/2006/relationships" name="Sprawdź pensję" sheetId="2" state="visible" r:id="rId2"/>
    <sheet xmlns:r="http://schemas.openxmlformats.org/officeDocument/2006/relationships" name="Wymiar godzin" sheetId="3" state="visible" r:id="rId3"/>
    <sheet xmlns:r="http://schemas.openxmlformats.org/officeDocument/2006/relationships" name="Parametry" sheetId="4" state="visible" r:id="rId4"/>
    <sheet xmlns:r="http://schemas.openxmlformats.org/officeDocument/2006/relationships" name="Histori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&quot; zł&quot;"/>
    <numFmt numFmtId="165" formatCode="#,##0&quot; zł&quot;"/>
    <numFmt numFmtId="166" formatCode="0.0%"/>
  </numFmts>
  <fonts count="10">
    <font>
      <name val="Calibri"/>
      <family val="2"/>
      <color theme="1"/>
      <sz val="11"/>
      <scheme val="minor"/>
    </font>
    <font>
      <name val="DejaVu Sans"/>
      <b val="1"/>
      <color rgb="002A2E35"/>
      <sz val="16"/>
    </font>
    <font>
      <name val="DejaVu Sans"/>
      <color rgb="005C574E"/>
      <sz val="10"/>
    </font>
    <font>
      <name val="DejaVu Sans"/>
      <color rgb="00D4452C"/>
      <sz val="10"/>
      <u val="single"/>
    </font>
    <font>
      <name val="DejaVu Sans"/>
      <b val="1"/>
      <color rgb="00FFFFFF"/>
      <sz val="10"/>
    </font>
    <font>
      <name val="DejaVu Sans"/>
      <color rgb="002A2E35"/>
      <sz val="10"/>
    </font>
    <font>
      <name val="DejaVu Sans"/>
      <b val="1"/>
      <color rgb="002A2E35"/>
      <sz val="10"/>
    </font>
    <font>
      <name val="DejaVu Sans"/>
      <i val="1"/>
      <color rgb="005C574E"/>
      <sz val="9"/>
    </font>
    <font>
      <name val="DejaVu Sans"/>
      <color rgb="005C574E"/>
      <sz val="9"/>
    </font>
    <font>
      <name val="DejaVu Sans"/>
      <b val="1"/>
      <color rgb="00D4452C"/>
      <sz val="11"/>
    </font>
  </fonts>
  <fills count="5">
    <fill>
      <patternFill/>
    </fill>
    <fill>
      <patternFill patternType="gray125"/>
    </fill>
    <fill>
      <patternFill patternType="solid">
        <fgColor rgb="002A2E35"/>
      </patternFill>
    </fill>
    <fill>
      <patternFill patternType="solid">
        <fgColor rgb="00F7F7F6"/>
      </patternFill>
    </fill>
    <fill>
      <patternFill patternType="solid">
        <fgColor rgb="00FBEBE7"/>
      </patternFill>
    </fill>
  </fills>
  <borders count="2">
    <border>
      <left/>
      <right/>
      <top/>
      <bottom/>
      <diagonal/>
    </border>
    <border>
      <left style="thin">
        <color rgb="005C574E"/>
      </left>
      <right style="thin">
        <color rgb="005C574E"/>
      </right>
      <top style="thin">
        <color rgb="005C574E"/>
      </top>
      <bottom style="thin">
        <color rgb="005C574E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pivotButton="0" quotePrefix="0" xfId="0"/>
    <xf numFmtId="0" fontId="5" fillId="0" borderId="1" applyAlignment="1" pivotButton="0" quotePrefix="0" xfId="0">
      <alignment vertical="center" wrapText="1"/>
    </xf>
    <xf numFmtId="1" fontId="6" fillId="4" borderId="1" applyAlignment="1" pivotButton="0" quotePrefix="0" xfId="0">
      <alignment horizontal="right" vertical="center"/>
    </xf>
    <xf numFmtId="2" fontId="6" fillId="4" borderId="1" applyAlignment="1" pivotButton="0" quotePrefix="0" xfId="0">
      <alignment horizontal="right" vertical="center"/>
    </xf>
    <xf numFmtId="49" fontId="6" fillId="4" borderId="1" applyAlignment="1" pivotButton="0" quotePrefix="0" xfId="0">
      <alignment horizontal="right" vertical="center"/>
    </xf>
    <xf numFmtId="0" fontId="8" fillId="0" borderId="0" applyAlignment="1" pivotButton="0" quotePrefix="0" xfId="0">
      <alignment vertical="center" wrapText="1"/>
    </xf>
    <xf numFmtId="164" fontId="6" fillId="3" borderId="1" applyAlignment="1" pivotButton="0" quotePrefix="0" xfId="0">
      <alignment horizontal="right" vertical="center"/>
    </xf>
    <xf numFmtId="0" fontId="6" fillId="0" borderId="1" applyAlignment="1" pivotButton="0" quotePrefix="0" xfId="0">
      <alignment vertical="center" wrapText="1"/>
    </xf>
    <xf numFmtId="164" fontId="9" fillId="3" borderId="1" applyAlignment="1" pivotButton="0" quotePrefix="0" xfId="0">
      <alignment horizontal="right" vertical="center"/>
    </xf>
    <xf numFmtId="165" fontId="6" fillId="3" borderId="1" applyAlignment="1" pivotButton="0" quotePrefix="0" xfId="0">
      <alignment horizontal="right" vertical="center"/>
    </xf>
    <xf numFmtId="1" fontId="6" fillId="3" borderId="1" applyAlignment="1" pivotButton="0" quotePrefix="0" xfId="0">
      <alignment horizontal="right" vertical="center"/>
    </xf>
    <xf numFmtId="0" fontId="7" fillId="0" borderId="0" pivotButton="0" quotePrefix="0" xfId="0"/>
    <xf numFmtId="9" fontId="6" fillId="4" borderId="1" applyAlignment="1" pivotButton="0" quotePrefix="0" xfId="0">
      <alignment horizontal="right" vertical="center"/>
    </xf>
    <xf numFmtId="164" fontId="6" fillId="4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0" fontId="5" fillId="3" borderId="1" pivotButton="0" quotePrefix="0" xfId="0"/>
    <xf numFmtId="164" fontId="5" fillId="3" borderId="1" pivotButton="0" quotePrefix="0" xfId="0"/>
    <xf numFmtId="0" fontId="6" fillId="0" borderId="0" pivotButton="0" quotePrefix="0" xfId="0"/>
    <xf numFmtId="164" fontId="5" fillId="4" borderId="1" pivotButton="0" quotePrefix="0" xfId="0"/>
    <xf numFmtId="0" fontId="2" fillId="0" borderId="1" pivotButton="0" quotePrefix="0" xfId="0"/>
    <xf numFmtId="10" fontId="5" fillId="4" borderId="1" pivotButton="0" quotePrefix="0" xfId="0"/>
    <xf numFmtId="165" fontId="5" fillId="0" borderId="1" pivotButton="0" quotePrefix="0" xfId="0"/>
    <xf numFmtId="165" fontId="5" fillId="3" borderId="1" pivotButton="0" quotePrefix="0" xfId="0"/>
    <xf numFmtId="166" fontId="5" fillId="3" borderId="1" pivotButton="0" quotePrefix="0" xfId="0"/>
    <xf numFmtId="166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143250" cy="981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3143250" cy="981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3143250" cy="981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3143250" cy="981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3143250" cy="981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szib.poznan.pl/placa-minimalna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wszib.poznan.pl/placa-minimalna/" TargetMode="External" Id="rId1"/><Relationship Type="http://schemas.openxmlformats.org/officeDocument/2006/relationships/drawing" Target="/xl/drawings/drawing2.xm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wszib.poznan.pl/placa-minimalna/" TargetMode="External" Id="rId1"/><Relationship Type="http://schemas.openxmlformats.org/officeDocument/2006/relationships/drawing" Target="/xl/drawings/drawing3.xml" Id="rId2"/></Relationships>
</file>

<file path=xl/worksheets/_rels/sheet4.xml.rels><Relationships xmlns="http://schemas.openxmlformats.org/package/2006/relationships"><Relationship Type="http://schemas.openxmlformats.org/officeDocument/2006/relationships/hyperlink" Target="https://wszib.poznan.pl/placa-minimalna/" TargetMode="External" Id="rId1"/><Relationship Type="http://schemas.openxmlformats.org/officeDocument/2006/relationships/drawing" Target="/xl/drawings/drawing4.xml" Id="rId2"/></Relationships>
</file>

<file path=xl/worksheets/_rels/sheet5.xml.rels><Relationships xmlns="http://schemas.openxmlformats.org/package/2006/relationships"><Relationship Type="http://schemas.openxmlformats.org/officeDocument/2006/relationships/hyperlink" Target="https://wszib.poznan.pl/placa-minimalna/" TargetMode="External" Id="rId1"/><Relationship Type="http://schemas.openxmlformats.org/officeDocument/2006/relationships/drawing" Target="/xl/drawings/drawing5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D36"/>
  <sheetViews>
    <sheetView showGridLines="0" workbookViewId="0">
      <selection activeCell="A1" sqref="A1"/>
    </sheetView>
  </sheetViews>
  <sheetFormatPr baseColWidth="8" defaultRowHeight="15"/>
  <cols>
    <col width="56" customWidth="1" min="1" max="1"/>
    <col width="20" customWidth="1" min="2" max="2"/>
    <col width="3" customWidth="1" min="3" max="3"/>
    <col width="56" customWidth="1" min="4" max="4"/>
  </cols>
  <sheetData>
    <row r="1" ht="82" customHeight="1"/>
    <row r="2">
      <c r="A2" s="1" t="inlineStr">
        <is>
          <t>Kalkulator najniższej krajowej 2026 i 2027</t>
        </is>
      </c>
    </row>
    <row r="3" ht="28" customHeight="1">
      <c r="A3" s="2" t="inlineStr">
        <is>
          <t>Wybierz rok i wymiar etatu. Arkusz liczy brutto, składki, PIT, netto, koszt pracodawcy i stawkę za godzinę w wybranym miesiącu.</t>
        </is>
      </c>
    </row>
    <row r="4">
      <c r="A4" s="3" t="inlineStr">
        <is>
          <t>https://wszib.poznan.pl/placa-minimalna/</t>
        </is>
      </c>
    </row>
    <row r="6">
      <c r="A6" s="4" t="inlineStr">
        <is>
          <t>1. Dane</t>
        </is>
      </c>
      <c r="B6" s="4" t="n"/>
    </row>
    <row r="7">
      <c r="A7" s="5" t="inlineStr">
        <is>
          <t>Rok</t>
        </is>
      </c>
      <c r="B7" s="6" t="n">
        <v>2027</v>
      </c>
    </row>
    <row r="8">
      <c r="A8" s="5" t="inlineStr">
        <is>
          <t>Wymiar etatu (1 = pełny, 0,5 = pół etatu)</t>
        </is>
      </c>
      <c r="B8" s="7" t="n">
        <v>1</v>
      </c>
    </row>
    <row r="9" ht="30" customHeight="1">
      <c r="A9" s="5" t="inlineStr">
        <is>
          <t>Złożony PIT-2 (TAK/NIE)</t>
        </is>
      </c>
      <c r="B9" s="8" t="inlineStr">
        <is>
          <t>TAK</t>
        </is>
      </c>
      <c r="D9" s="9" t="inlineStr">
        <is>
          <t>PIT-2 obniża zaliczkę o 300 zł miesięcznie, jeśli to Twoje jedyne źródło pensji.</t>
        </is>
      </c>
    </row>
    <row r="10" ht="30" customHeight="1">
      <c r="A10" s="5" t="inlineStr">
        <is>
          <t>Uczestnictwo w PPK (TAK/NIE)</t>
        </is>
      </c>
      <c r="B10" s="8" t="inlineStr">
        <is>
          <t>NIE</t>
        </is>
      </c>
      <c r="D10" s="9" t="inlineStr">
        <is>
          <t>Wpłata podstawowa 2% pracownika i 1,5% pracodawcy (wpłata pracodawcy zwiększa PIT).</t>
        </is>
      </c>
    </row>
    <row r="11" ht="30" customHeight="1">
      <c r="A11" s="5" t="inlineStr">
        <is>
          <t>Ulga dla młodych - do 26 lat (TAK/NIE)</t>
        </is>
      </c>
      <c r="B11" s="8" t="inlineStr">
        <is>
          <t>NIE</t>
        </is>
      </c>
      <c r="D11" s="9" t="inlineStr">
        <is>
          <t>Bez PIT do limitu 85 528 zł przychodu rocznie.</t>
        </is>
      </c>
    </row>
    <row r="12">
      <c r="A12" s="5" t="inlineStr">
        <is>
          <t>Miesiąc (do stawki godzinowej)</t>
        </is>
      </c>
      <c r="B12" s="8" t="inlineStr">
        <is>
          <t>styczeń</t>
        </is>
      </c>
    </row>
    <row r="14">
      <c r="A14" s="4" t="inlineStr">
        <is>
          <t>2. Pensja pracownika</t>
        </is>
      </c>
      <c r="B14" s="4" t="n"/>
    </row>
    <row r="15">
      <c r="A15" s="5" t="inlineStr">
        <is>
          <t>Płaca minimalna brutto (pełny etat)</t>
        </is>
      </c>
      <c r="B15" s="10">
        <f>IF($B$7=2026,'Parametry'!$B$7,'Parametry'!$C$7)</f>
        <v/>
      </c>
    </row>
    <row r="16">
      <c r="A16" s="11" t="inlineStr">
        <is>
          <t>Twoje minimum brutto przy wybranym wymiarze</t>
        </is>
      </c>
      <c r="B16" s="12">
        <f>ROUND(B15*B8,2)</f>
        <v/>
      </c>
    </row>
    <row r="17">
      <c r="A17" s="5" t="inlineStr">
        <is>
          <t>Składka emerytalna</t>
        </is>
      </c>
      <c r="B17" s="10">
        <f>ROUND(B16*'Parametry'!$B$9,2)</f>
        <v/>
      </c>
    </row>
    <row r="18">
      <c r="A18" s="5" t="inlineStr">
        <is>
          <t>Składka rentowa</t>
        </is>
      </c>
      <c r="B18" s="10">
        <f>ROUND(B16*'Parametry'!$B$10,2)</f>
        <v/>
      </c>
    </row>
    <row r="19">
      <c r="A19" s="5" t="inlineStr">
        <is>
          <t>Składka chorobowa</t>
        </is>
      </c>
      <c r="B19" s="10">
        <f>ROUND(B16*'Parametry'!$B$11,2)</f>
        <v/>
      </c>
    </row>
    <row r="20">
      <c r="A20" s="5" t="inlineStr">
        <is>
          <t>Składki społeczne razem</t>
        </is>
      </c>
      <c r="B20" s="10">
        <f>B17+B18+B19</f>
        <v/>
      </c>
    </row>
    <row r="21">
      <c r="A21" s="5" t="inlineStr">
        <is>
          <t>Składka zdrowotna</t>
        </is>
      </c>
      <c r="B21" s="10">
        <f>ROUND((B16-B20)*'Parametry'!$B$12,2)</f>
        <v/>
      </c>
    </row>
    <row r="22">
      <c r="A22" s="5" t="inlineStr">
        <is>
          <t>Wpłata pracownika do PPK</t>
        </is>
      </c>
      <c r="B22" s="10">
        <f>IF(B10="TAK",ROUND(B16*'Parametry'!$B$20,2),0)</f>
        <v/>
      </c>
    </row>
    <row r="23">
      <c r="A23" s="5" t="inlineStr">
        <is>
          <t>Wpłata pracodawcy do PPK (przychód do PIT)</t>
        </is>
      </c>
      <c r="B23" s="10">
        <f>IF(B10="TAK",ROUND(B16*'Parametry'!$C$20,2),0)</f>
        <v/>
      </c>
    </row>
    <row r="24">
      <c r="A24" s="5" t="inlineStr">
        <is>
          <t>Podstawa opodatkowania (zaokrąglona)</t>
        </is>
      </c>
      <c r="B24" s="13">
        <f>MAX(0,ROUND(B16-B20-'Parametry'!$B$13+B23,0))</f>
        <v/>
      </c>
    </row>
    <row r="25">
      <c r="A25" s="5" t="inlineStr">
        <is>
          <t>Zaliczka na PIT</t>
        </is>
      </c>
      <c r="B25" s="10">
        <f>IF(B11="TAK",0,MAX(0,ROUND(B24*'Parametry'!$B$14-IF(B9="TAK",'Parametry'!$B$15,0),0)))</f>
        <v/>
      </c>
    </row>
    <row r="26">
      <c r="A26" s="11" t="inlineStr">
        <is>
          <t>Netto (na rękę)</t>
        </is>
      </c>
      <c r="B26" s="12">
        <f>B16-B20-B21-B22-B25</f>
        <v/>
      </c>
    </row>
    <row r="28">
      <c r="A28" s="4" t="inlineStr">
        <is>
          <t>3. Pracodawca i stawka godzinowa</t>
        </is>
      </c>
      <c r="B28" s="4" t="n"/>
    </row>
    <row r="29">
      <c r="A29" s="5" t="inlineStr">
        <is>
          <t>Składki pracodawcy (emerytalna, rentowa, wypadkowa, FP, FGŚP)</t>
        </is>
      </c>
      <c r="B29" s="10">
        <f>ROUND(B16*'Parametry'!$B$9,2)+ROUND(B16*'Parametry'!$B$16,2)+ROUND(B16*'Parametry'!$B$17,2)+ROUND(B16*'Parametry'!$B$18,2)+ROUND(B16*'Parametry'!$B$19,2)</f>
        <v/>
      </c>
    </row>
    <row r="30">
      <c r="A30" s="11" t="inlineStr">
        <is>
          <t>Koszt pracodawcy razem (z PPK)</t>
        </is>
      </c>
      <c r="B30" s="12">
        <f>B16+B29+B23</f>
        <v/>
      </c>
    </row>
    <row r="31">
      <c r="A31" s="5" t="inlineStr">
        <is>
          <t>Godziny pracy w wybranym miesiącu (pełny etat)</t>
        </is>
      </c>
      <c r="B31" s="14">
        <f>INDEX(IF($B$7=2026,'Wymiar godzin'!$B$7:$B$18,'Wymiar godzin'!$E$7:$E$18),MATCH($B$12,'Wymiar godzin'!$A$7:$A$18,0))</f>
        <v/>
      </c>
    </row>
    <row r="32">
      <c r="A32" s="11" t="inlineStr">
        <is>
          <t>Stawka za godzinę na etacie w tym miesiącu</t>
        </is>
      </c>
      <c r="B32" s="12">
        <f>ROUND(B15/B31,2)</f>
        <v/>
      </c>
    </row>
    <row r="33">
      <c r="A33" s="5" t="inlineStr">
        <is>
          <t>Minimalna stawka godzinowa na zleceniu</t>
        </is>
      </c>
      <c r="B33" s="10">
        <f>IF($B$7=2026,'Parametry'!$B$8,'Parametry'!$C$8)</f>
        <v/>
      </c>
    </row>
    <row r="34">
      <c r="A34" s="5" t="inlineStr">
        <is>
          <t>Dodatek za godzinę pracy w nocy (20%)</t>
        </is>
      </c>
      <c r="B34" s="10">
        <f>ROUND(0.2*B15/B31,2)</f>
        <v/>
      </c>
    </row>
    <row r="36">
      <c r="A36" s="15" t="inlineStr">
        <is>
          <t>Model edukacyjny. Nie uwzględnia nieobecności, nadgodzin, premii ani dodatkowych potrąceń. Stan prawny: październik 2026 r.</t>
        </is>
      </c>
    </row>
  </sheetData>
  <mergeCells count="1">
    <mergeCell ref="A3:D3"/>
  </mergeCells>
  <dataValidations count="5">
    <dataValidation sqref="B7" showDropDown="0" showInputMessage="0" showErrorMessage="0" allowBlank="0" type="list">
      <formula1>"2026,2027"</formula1>
    </dataValidation>
    <dataValidation sqref="B9" showDropDown="0" showInputMessage="0" showErrorMessage="0" allowBlank="0" type="list">
      <formula1>"TAK,NIE"</formula1>
    </dataValidation>
    <dataValidation sqref="B10" showDropDown="0" showInputMessage="0" showErrorMessage="0" allowBlank="0" type="list">
      <formula1>"TAK,NIE"</formula1>
    </dataValidation>
    <dataValidation sqref="B11" showDropDown="0" showInputMessage="0" showErrorMessage="0" allowBlank="0" type="list">
      <formula1>"TAK,NIE"</formula1>
    </dataValidation>
    <dataValidation sqref="B12" showDropDown="0" showInputMessage="0" showErrorMessage="0" allowBlank="0" type="list">
      <formula1>"styczeń,luty,marzec,kwiecień,maj,czerwiec,lipiec,sierpień,wrzesień,październik,listopad,grudzień"</formula1>
    </dataValidation>
  </dataValidations>
  <hyperlinks>
    <hyperlink xmlns:r="http://schemas.openxmlformats.org/officeDocument/2006/relationships" ref="A4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D28"/>
  <sheetViews>
    <sheetView showGridLines="0" workbookViewId="0">
      <selection activeCell="A1" sqref="A1"/>
    </sheetView>
  </sheetViews>
  <sheetFormatPr baseColWidth="8" defaultRowHeight="15"/>
  <cols>
    <col width="56" customWidth="1" min="1" max="1"/>
    <col width="20" customWidth="1" min="2" max="2"/>
    <col width="3" customWidth="1" min="3" max="3"/>
    <col width="56" customWidth="1" min="4" max="4"/>
  </cols>
  <sheetData>
    <row r="1" ht="82" customHeight="1"/>
    <row r="2">
      <c r="A2" s="1" t="inlineStr">
        <is>
          <t>Czy dostajesz co najmniej płacę minimalną?</t>
        </is>
      </c>
    </row>
    <row r="3" ht="28" customHeight="1">
      <c r="A3" s="2" t="inlineStr">
        <is>
          <t>Wpisz składniki z paska płacowego. Arkusz pokaże, które wliczają się do minimum, i policzy dopłatę wyrównawczą.</t>
        </is>
      </c>
    </row>
    <row r="4">
      <c r="A4" s="3" t="inlineStr">
        <is>
          <t>https://wszib.poznan.pl/placa-minimalna/</t>
        </is>
      </c>
    </row>
    <row r="6">
      <c r="A6" s="4" t="inlineStr">
        <is>
          <t>Dane</t>
        </is>
      </c>
      <c r="B6" s="4" t="n"/>
    </row>
    <row r="7">
      <c r="A7" s="5" t="inlineStr">
        <is>
          <t>Rok</t>
        </is>
      </c>
      <c r="B7" s="6" t="n">
        <v>2027</v>
      </c>
    </row>
    <row r="8">
      <c r="A8" s="5" t="inlineStr">
        <is>
          <t>Wymiar etatu</t>
        </is>
      </c>
      <c r="B8" s="7" t="n">
        <v>1</v>
      </c>
    </row>
    <row r="9" ht="30" customHeight="1">
      <c r="A9" s="5" t="inlineStr">
        <is>
          <t>Odsetek przepracowanego czasu w miesiącu (1 = cały miesiąc)</t>
        </is>
      </c>
      <c r="B9" s="16" t="n">
        <v>1</v>
      </c>
      <c r="D9" s="9" t="inlineStr">
        <is>
          <t>Przy urlopie bezpłatnym czy nieobecności minimum liczy się proporcjonalnie do przepracowanego czasu.</t>
        </is>
      </c>
    </row>
    <row r="11">
      <c r="A11" s="4" t="inlineStr">
        <is>
          <t>Składniki wliczane do minimum</t>
        </is>
      </c>
      <c r="B11" s="4" t="n"/>
    </row>
    <row r="12">
      <c r="A12" s="5" t="inlineStr">
        <is>
          <t>Wynagrodzenie zasadnicze</t>
        </is>
      </c>
      <c r="B12" s="17" t="n">
        <v>4200</v>
      </c>
    </row>
    <row r="13">
      <c r="A13" s="5" t="inlineStr">
        <is>
          <t>Premie i nagrody regulaminowe</t>
        </is>
      </c>
      <c r="B13" s="17" t="n">
        <v>300</v>
      </c>
    </row>
    <row r="14" ht="30" customHeight="1">
      <c r="A14" s="5" t="inlineStr">
        <is>
          <t>Dodatek funkcyjny i inne dodatki</t>
        </is>
      </c>
      <c r="B14" s="17" t="n">
        <v>0</v>
      </c>
      <c r="D14" s="9" t="inlineStr">
        <is>
          <t>Projekt nowej ustawy (druk sejmowy nr 1811) zakłada stopniowe wyłączanie tych składników - sprawdź stan prawny.</t>
        </is>
      </c>
    </row>
    <row r="16">
      <c r="A16" s="4" t="inlineStr">
        <is>
          <t>Składniki NIEwliczane do minimum (art. 6 ust. 5 ustawy)</t>
        </is>
      </c>
      <c r="B16" s="4" t="n"/>
    </row>
    <row r="17">
      <c r="A17" s="5" t="inlineStr">
        <is>
          <t>Dodatek za staż pracy</t>
        </is>
      </c>
      <c r="B17" s="17" t="n">
        <v>200</v>
      </c>
    </row>
    <row r="18">
      <c r="A18" s="5" t="inlineStr">
        <is>
          <t>Dodatek za pracę w nocy</t>
        </is>
      </c>
      <c r="B18" s="17" t="n">
        <v>0</v>
      </c>
    </row>
    <row r="19">
      <c r="A19" s="5" t="inlineStr">
        <is>
          <t>Wynagrodzenie i dodatki za nadgodziny</t>
        </is>
      </c>
      <c r="B19" s="17" t="n">
        <v>0</v>
      </c>
    </row>
    <row r="20">
      <c r="A20" s="5" t="inlineStr">
        <is>
          <t>Nagroda jubileuszowa, odprawa emerytalna lub rentowa</t>
        </is>
      </c>
      <c r="B20" s="17" t="n">
        <v>0</v>
      </c>
    </row>
    <row r="22">
      <c r="A22" s="4" t="inlineStr">
        <is>
          <t>Wynik</t>
        </is>
      </c>
      <c r="B22" s="4" t="n"/>
    </row>
    <row r="23">
      <c r="A23" s="5" t="inlineStr">
        <is>
          <t>Minimum należne w tym miesiącu</t>
        </is>
      </c>
      <c r="B23" s="10">
        <f>ROUND(IF(B7=2026,'Parametry'!$B$7,'Parametry'!$C$7)*B8*B9,2)</f>
        <v/>
      </c>
    </row>
    <row r="24">
      <c r="A24" s="5" t="inlineStr">
        <is>
          <t>Suma składników wliczanych</t>
        </is>
      </c>
      <c r="B24" s="10">
        <f>B12+B13+B14</f>
        <v/>
      </c>
    </row>
    <row r="25">
      <c r="A25" s="11" t="inlineStr">
        <is>
          <t>Dopłata wyrównawcza do minimum</t>
        </is>
      </c>
      <c r="B25" s="12">
        <f>MAX(0,B23-B24)</f>
        <v/>
      </c>
    </row>
    <row r="26">
      <c r="A26" s="11" t="inlineStr">
        <is>
          <t>Wypłata brutto razem (z dopłatą i składnikami niewliczanymi)</t>
        </is>
      </c>
      <c r="B26" s="12">
        <f>B24+B25+SUM(B17:B20)</f>
        <v/>
      </c>
    </row>
    <row r="28">
      <c r="A28" s="15" t="inlineStr">
        <is>
          <t>Wyrównanie do minimum wypłaca się za każdy miesiąc (art. 7 ustawy o minimalnym wynagrodzeniu za pracę).</t>
        </is>
      </c>
    </row>
  </sheetData>
  <mergeCells count="1">
    <mergeCell ref="A3:D3"/>
  </mergeCells>
  <hyperlinks>
    <hyperlink xmlns:r="http://schemas.openxmlformats.org/officeDocument/2006/relationships" ref="A4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2:G2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18" customWidth="1" min="4" max="4"/>
    <col width="14" customWidth="1" min="5" max="5"/>
    <col width="16" customWidth="1" min="6" max="6"/>
    <col width="18" customWidth="1" min="7" max="7"/>
  </cols>
  <sheetData>
    <row r="1" ht="82" customHeight="1"/>
    <row r="2">
      <c r="A2" s="1" t="inlineStr">
        <is>
          <t>Wymiar czasu pracy i stawka godzinowa na etacie</t>
        </is>
      </c>
    </row>
    <row r="3" ht="28" customHeight="1">
      <c r="A3" s="2" t="inlineStr">
        <is>
          <t>Pełny etat. Stawka = płaca minimalna brutto / liczba godzin w miesiącu. Dodatek nocny = 20% tej stawki (art. 151⁸ KP).</t>
        </is>
      </c>
    </row>
    <row r="4">
      <c r="A4" s="3" t="inlineStr">
        <is>
          <t>https://wszib.poznan.pl/placa-minimalna/</t>
        </is>
      </c>
    </row>
    <row r="6" ht="32" customHeight="1">
      <c r="A6" s="18" t="inlineStr">
        <is>
          <t>Miesiąc</t>
        </is>
      </c>
      <c r="B6" s="18" t="inlineStr">
        <is>
          <t>Godziny 2026</t>
        </is>
      </c>
      <c r="C6" s="18" t="inlineStr">
        <is>
          <t>Stawka 2026</t>
        </is>
      </c>
      <c r="D6" s="18" t="inlineStr">
        <is>
          <t>Dodatek nocny 2026</t>
        </is>
      </c>
      <c r="E6" s="18" t="inlineStr">
        <is>
          <t>Godziny 2027</t>
        </is>
      </c>
      <c r="F6" s="18" t="inlineStr">
        <is>
          <t>Stawka 2027</t>
        </is>
      </c>
      <c r="G6" s="18" t="inlineStr">
        <is>
          <t>Dodatek nocny 2027</t>
        </is>
      </c>
    </row>
    <row r="7">
      <c r="A7" s="19" t="inlineStr">
        <is>
          <t>styczeń</t>
        </is>
      </c>
      <c r="B7" s="19" t="n">
        <v>160</v>
      </c>
      <c r="C7" s="20">
        <f>ROUND('Parametry'!$B$7/B7,2)</f>
        <v/>
      </c>
      <c r="D7" s="20">
        <f>ROUND(0.2*'Parametry'!$B$7/B7,2)</f>
        <v/>
      </c>
      <c r="E7" s="19" t="n">
        <v>152</v>
      </c>
      <c r="F7" s="20">
        <f>ROUND('Parametry'!$C$7/E7,2)</f>
        <v/>
      </c>
      <c r="G7" s="20">
        <f>ROUND(0.2*'Parametry'!$C$7/E7,2)</f>
        <v/>
      </c>
    </row>
    <row r="8">
      <c r="A8" s="21" t="inlineStr">
        <is>
          <t>luty</t>
        </is>
      </c>
      <c r="B8" s="21" t="n">
        <v>160</v>
      </c>
      <c r="C8" s="22">
        <f>ROUND('Parametry'!$B$7/B8,2)</f>
        <v/>
      </c>
      <c r="D8" s="22">
        <f>ROUND(0.2*'Parametry'!$B$7/B8,2)</f>
        <v/>
      </c>
      <c r="E8" s="21" t="n">
        <v>160</v>
      </c>
      <c r="F8" s="22">
        <f>ROUND('Parametry'!$C$7/E8,2)</f>
        <v/>
      </c>
      <c r="G8" s="22">
        <f>ROUND(0.2*'Parametry'!$C$7/E8,2)</f>
        <v/>
      </c>
    </row>
    <row r="9">
      <c r="A9" s="19" t="inlineStr">
        <is>
          <t>marzec</t>
        </is>
      </c>
      <c r="B9" s="19" t="n">
        <v>176</v>
      </c>
      <c r="C9" s="20">
        <f>ROUND('Parametry'!$B$7/B9,2)</f>
        <v/>
      </c>
      <c r="D9" s="20">
        <f>ROUND(0.2*'Parametry'!$B$7/B9,2)</f>
        <v/>
      </c>
      <c r="E9" s="19" t="n">
        <v>176</v>
      </c>
      <c r="F9" s="20">
        <f>ROUND('Parametry'!$C$7/E9,2)</f>
        <v/>
      </c>
      <c r="G9" s="20">
        <f>ROUND(0.2*'Parametry'!$C$7/E9,2)</f>
        <v/>
      </c>
    </row>
    <row r="10">
      <c r="A10" s="21" t="inlineStr">
        <is>
          <t>kwiecień</t>
        </is>
      </c>
      <c r="B10" s="21" t="n">
        <v>168</v>
      </c>
      <c r="C10" s="22">
        <f>ROUND('Parametry'!$B$7/B10,2)</f>
        <v/>
      </c>
      <c r="D10" s="22">
        <f>ROUND(0.2*'Parametry'!$B$7/B10,2)</f>
        <v/>
      </c>
      <c r="E10" s="21" t="n">
        <v>176</v>
      </c>
      <c r="F10" s="22">
        <f>ROUND('Parametry'!$C$7/E10,2)</f>
        <v/>
      </c>
      <c r="G10" s="22">
        <f>ROUND(0.2*'Parametry'!$C$7/E10,2)</f>
        <v/>
      </c>
    </row>
    <row r="11">
      <c r="A11" s="19" t="inlineStr">
        <is>
          <t>maj</t>
        </is>
      </c>
      <c r="B11" s="19" t="n">
        <v>160</v>
      </c>
      <c r="C11" s="20">
        <f>ROUND('Parametry'!$B$7/B11,2)</f>
        <v/>
      </c>
      <c r="D11" s="20">
        <f>ROUND(0.2*'Parametry'!$B$7/B11,2)</f>
        <v/>
      </c>
      <c r="E11" s="19" t="n">
        <v>144</v>
      </c>
      <c r="F11" s="20">
        <f>ROUND('Parametry'!$C$7/E11,2)</f>
        <v/>
      </c>
      <c r="G11" s="20">
        <f>ROUND(0.2*'Parametry'!$C$7/E11,2)</f>
        <v/>
      </c>
    </row>
    <row r="12">
      <c r="A12" s="21" t="inlineStr">
        <is>
          <t>czerwiec</t>
        </is>
      </c>
      <c r="B12" s="21" t="n">
        <v>168</v>
      </c>
      <c r="C12" s="22">
        <f>ROUND('Parametry'!$B$7/B12,2)</f>
        <v/>
      </c>
      <c r="D12" s="22">
        <f>ROUND(0.2*'Parametry'!$B$7/B12,2)</f>
        <v/>
      </c>
      <c r="E12" s="21" t="n">
        <v>176</v>
      </c>
      <c r="F12" s="22">
        <f>ROUND('Parametry'!$C$7/E12,2)</f>
        <v/>
      </c>
      <c r="G12" s="22">
        <f>ROUND(0.2*'Parametry'!$C$7/E12,2)</f>
        <v/>
      </c>
    </row>
    <row r="13">
      <c r="A13" s="19" t="inlineStr">
        <is>
          <t>lipiec</t>
        </is>
      </c>
      <c r="B13" s="19" t="n">
        <v>184</v>
      </c>
      <c r="C13" s="20">
        <f>ROUND('Parametry'!$B$7/B13,2)</f>
        <v/>
      </c>
      <c r="D13" s="20">
        <f>ROUND(0.2*'Parametry'!$B$7/B13,2)</f>
        <v/>
      </c>
      <c r="E13" s="19" t="n">
        <v>176</v>
      </c>
      <c r="F13" s="20">
        <f>ROUND('Parametry'!$C$7/E13,2)</f>
        <v/>
      </c>
      <c r="G13" s="20">
        <f>ROUND(0.2*'Parametry'!$C$7/E13,2)</f>
        <v/>
      </c>
    </row>
    <row r="14">
      <c r="A14" s="21" t="inlineStr">
        <is>
          <t>sierpień</t>
        </is>
      </c>
      <c r="B14" s="21" t="n">
        <v>160</v>
      </c>
      <c r="C14" s="22">
        <f>ROUND('Parametry'!$B$7/B14,2)</f>
        <v/>
      </c>
      <c r="D14" s="22">
        <f>ROUND(0.2*'Parametry'!$B$7/B14,2)</f>
        <v/>
      </c>
      <c r="E14" s="21" t="n">
        <v>176</v>
      </c>
      <c r="F14" s="22">
        <f>ROUND('Parametry'!$C$7/E14,2)</f>
        <v/>
      </c>
      <c r="G14" s="22">
        <f>ROUND(0.2*'Parametry'!$C$7/E14,2)</f>
        <v/>
      </c>
    </row>
    <row r="15">
      <c r="A15" s="19" t="inlineStr">
        <is>
          <t>wrzesień</t>
        </is>
      </c>
      <c r="B15" s="19" t="n">
        <v>176</v>
      </c>
      <c r="C15" s="20">
        <f>ROUND('Parametry'!$B$7/B15,2)</f>
        <v/>
      </c>
      <c r="D15" s="20">
        <f>ROUND(0.2*'Parametry'!$B$7/B15,2)</f>
        <v/>
      </c>
      <c r="E15" s="19" t="n">
        <v>176</v>
      </c>
      <c r="F15" s="20">
        <f>ROUND('Parametry'!$C$7/E15,2)</f>
        <v/>
      </c>
      <c r="G15" s="20">
        <f>ROUND(0.2*'Parametry'!$C$7/E15,2)</f>
        <v/>
      </c>
    </row>
    <row r="16">
      <c r="A16" s="21" t="inlineStr">
        <is>
          <t>październik</t>
        </is>
      </c>
      <c r="B16" s="21" t="n">
        <v>176</v>
      </c>
      <c r="C16" s="22">
        <f>ROUND('Parametry'!$B$7/B16,2)</f>
        <v/>
      </c>
      <c r="D16" s="22">
        <f>ROUND(0.2*'Parametry'!$B$7/B16,2)</f>
        <v/>
      </c>
      <c r="E16" s="21" t="n">
        <v>168</v>
      </c>
      <c r="F16" s="22">
        <f>ROUND('Parametry'!$C$7/E16,2)</f>
        <v/>
      </c>
      <c r="G16" s="22">
        <f>ROUND(0.2*'Parametry'!$C$7/E16,2)</f>
        <v/>
      </c>
    </row>
    <row r="17">
      <c r="A17" s="19" t="inlineStr">
        <is>
          <t>listopad</t>
        </is>
      </c>
      <c r="B17" s="19" t="n">
        <v>160</v>
      </c>
      <c r="C17" s="20">
        <f>ROUND('Parametry'!$B$7/B17,2)</f>
        <v/>
      </c>
      <c r="D17" s="20">
        <f>ROUND(0.2*'Parametry'!$B$7/B17,2)</f>
        <v/>
      </c>
      <c r="E17" s="19" t="n">
        <v>160</v>
      </c>
      <c r="F17" s="20">
        <f>ROUND('Parametry'!$C$7/E17,2)</f>
        <v/>
      </c>
      <c r="G17" s="20">
        <f>ROUND(0.2*'Parametry'!$C$7/E17,2)</f>
        <v/>
      </c>
    </row>
    <row r="18">
      <c r="A18" s="21" t="inlineStr">
        <is>
          <t>grudzień</t>
        </is>
      </c>
      <c r="B18" s="21" t="n">
        <v>160</v>
      </c>
      <c r="C18" s="22">
        <f>ROUND('Parametry'!$B$7/B18,2)</f>
        <v/>
      </c>
      <c r="D18" s="22">
        <f>ROUND(0.2*'Parametry'!$B$7/B18,2)</f>
        <v/>
      </c>
      <c r="E18" s="21" t="n">
        <v>168</v>
      </c>
      <c r="F18" s="22">
        <f>ROUND('Parametry'!$C$7/E18,2)</f>
        <v/>
      </c>
      <c r="G18" s="22">
        <f>ROUND(0.2*'Parametry'!$C$7/E18,2)</f>
        <v/>
      </c>
    </row>
    <row r="19">
      <c r="A19" s="23" t="inlineStr">
        <is>
          <t>Razem godzin w roku</t>
        </is>
      </c>
      <c r="B19" s="23">
        <f>SUM(B7:B18)</f>
        <v/>
      </c>
      <c r="E19" s="23">
        <f>SUM(E7:E18)</f>
        <v/>
      </c>
    </row>
    <row r="21">
      <c r="A21" s="15" t="inlineStr">
        <is>
          <t>Wymiar uwzględnia święta (w tym 24 grudnia, wolny od 2025 r.) i obniżenie o 8 godzin za każde święto przypadające w sobotę.</t>
        </is>
      </c>
    </row>
  </sheetData>
  <mergeCells count="1">
    <mergeCell ref="A3:G3"/>
  </mergeCells>
  <hyperlinks>
    <hyperlink xmlns:r="http://schemas.openxmlformats.org/officeDocument/2006/relationships" ref="A4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2:D20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46" customWidth="1" min="4" max="4"/>
  </cols>
  <sheetData>
    <row r="1" ht="82" customHeight="1"/>
    <row r="2">
      <c r="A2" s="1" t="inlineStr">
        <is>
          <t>Parametry 2026 i 2027</t>
        </is>
      </c>
    </row>
    <row r="3" ht="28" customHeight="1">
      <c r="A3" s="2" t="inlineStr">
        <is>
          <t>Kwoty z rozporządzeń Rady Ministrów oraz stawki składek i PIT. Zmień, jeśli przepisy się zmienią.</t>
        </is>
      </c>
    </row>
    <row r="4">
      <c r="A4" s="3" t="inlineStr">
        <is>
          <t>https://wszib.poznan.pl/placa-minimalna/</t>
        </is>
      </c>
    </row>
    <row r="6" ht="32" customHeight="1">
      <c r="A6" s="18" t="inlineStr">
        <is>
          <t>Parametr</t>
        </is>
      </c>
      <c r="B6" s="18" t="inlineStr">
        <is>
          <t>2026</t>
        </is>
      </c>
      <c r="C6" s="18" t="inlineStr">
        <is>
          <t>2027</t>
        </is>
      </c>
      <c r="D6" s="18" t="inlineStr">
        <is>
          <t>Źródło / uwagi</t>
        </is>
      </c>
    </row>
    <row r="7">
      <c r="A7" s="19" t="inlineStr">
        <is>
          <t>Minimalne wynagrodzenie (brutto)</t>
        </is>
      </c>
      <c r="B7" s="24" t="n">
        <v>4806</v>
      </c>
      <c r="C7" s="24" t="n">
        <v>4950</v>
      </c>
      <c r="D7" s="25" t="inlineStr">
        <is>
          <t>Dz.U. 2025 poz. 1242; Dz.U. 2026 poz. 1213</t>
        </is>
      </c>
    </row>
    <row r="8">
      <c r="A8" s="19" t="inlineStr">
        <is>
          <t>Minimalna stawka godzinowa (zlecenia)</t>
        </is>
      </c>
      <c r="B8" s="24" t="n">
        <v>31.4</v>
      </c>
      <c r="C8" s="24" t="n">
        <v>32.3</v>
      </c>
      <c r="D8" s="25" t="inlineStr">
        <is>
          <t>jw.</t>
        </is>
      </c>
    </row>
    <row r="9">
      <c r="A9" s="19" t="inlineStr">
        <is>
          <t>Składka emerytalna - pracownik</t>
        </is>
      </c>
      <c r="B9" s="26" t="n">
        <v>0.09760000000000001</v>
      </c>
      <c r="C9" s="26" t="n">
        <v>0.09760000000000001</v>
      </c>
      <c r="D9" s="25" t="inlineStr">
        <is>
          <t>ustawa o sus</t>
        </is>
      </c>
    </row>
    <row r="10">
      <c r="A10" s="19" t="inlineStr">
        <is>
          <t>Składka rentowa - pracownik</t>
        </is>
      </c>
      <c r="B10" s="26" t="n">
        <v>0.015</v>
      </c>
      <c r="C10" s="26" t="n">
        <v>0.015</v>
      </c>
      <c r="D10" s="25" t="inlineStr"/>
    </row>
    <row r="11">
      <c r="A11" s="19" t="inlineStr">
        <is>
          <t>Składka chorobowa - pracownik</t>
        </is>
      </c>
      <c r="B11" s="26" t="n">
        <v>0.0245</v>
      </c>
      <c r="C11" s="26" t="n">
        <v>0.0245</v>
      </c>
      <c r="D11" s="25" t="inlineStr"/>
    </row>
    <row r="12">
      <c r="A12" s="19" t="inlineStr">
        <is>
          <t>Składka zdrowotna</t>
        </is>
      </c>
      <c r="B12" s="26" t="n">
        <v>0.09</v>
      </c>
      <c r="C12" s="26" t="n">
        <v>0.09</v>
      </c>
      <c r="D12" s="25" t="inlineStr">
        <is>
          <t>od podstawy po odjęciu składek społecznych</t>
        </is>
      </c>
    </row>
    <row r="13">
      <c r="A13" s="19" t="inlineStr">
        <is>
          <t>Koszty uzyskania przychodu (miesięcznie)</t>
        </is>
      </c>
      <c r="B13" s="24" t="n">
        <v>250</v>
      </c>
      <c r="C13" s="24" t="n">
        <v>250</v>
      </c>
      <c r="D13" s="25" t="inlineStr">
        <is>
          <t>pracownik miejscowy</t>
        </is>
      </c>
    </row>
    <row r="14">
      <c r="A14" s="19" t="inlineStr">
        <is>
          <t>Stawka PIT</t>
        </is>
      </c>
      <c r="B14" s="26" t="n">
        <v>0.12</v>
      </c>
      <c r="C14" s="26" t="n">
        <v>0.12</v>
      </c>
      <c r="D14" s="25" t="inlineStr">
        <is>
          <t>pierwszy próg skali</t>
        </is>
      </c>
    </row>
    <row r="15">
      <c r="A15" s="19" t="inlineStr">
        <is>
          <t>Kwota zmniejszająca podatek (PIT-2)</t>
        </is>
      </c>
      <c r="B15" s="24" t="n">
        <v>300</v>
      </c>
      <c r="C15" s="24" t="n">
        <v>300</v>
      </c>
      <c r="D15" s="25" t="inlineStr"/>
    </row>
    <row r="16">
      <c r="A16" s="19" t="inlineStr">
        <is>
          <t>Rentowa - pracodawca</t>
        </is>
      </c>
      <c r="B16" s="26" t="n">
        <v>0.065</v>
      </c>
      <c r="C16" s="26" t="n">
        <v>0.065</v>
      </c>
      <c r="D16" s="25" t="inlineStr"/>
    </row>
    <row r="17">
      <c r="A17" s="19" t="inlineStr">
        <is>
          <t>Wypadkowa - pracodawca</t>
        </is>
      </c>
      <c r="B17" s="26" t="n">
        <v>0.0167</v>
      </c>
      <c r="C17" s="26" t="n">
        <v>0.0167</v>
      </c>
      <c r="D17" s="25" t="inlineStr">
        <is>
          <t>firmy do 9 osób</t>
        </is>
      </c>
    </row>
    <row r="18">
      <c r="A18" s="19" t="inlineStr">
        <is>
          <t>Fundusz Pracy + Fundusz Solidarnościowy</t>
        </is>
      </c>
      <c r="B18" s="26" t="n">
        <v>0.0245</v>
      </c>
      <c r="C18" s="26" t="n">
        <v>0.0245</v>
      </c>
      <c r="D18" s="25" t="inlineStr"/>
    </row>
    <row r="19">
      <c r="A19" s="19" t="inlineStr">
        <is>
          <t>FGŚP</t>
        </is>
      </c>
      <c r="B19" s="26" t="n">
        <v>0.001</v>
      </c>
      <c r="C19" s="26" t="n">
        <v>0.001</v>
      </c>
      <c r="D19" s="25" t="inlineStr"/>
    </row>
    <row r="20">
      <c r="A20" s="19" t="inlineStr">
        <is>
          <t>PPK - pracownik / pracodawca</t>
        </is>
      </c>
      <c r="B20" s="26" t="n">
        <v>0.02</v>
      </c>
      <c r="C20" s="26" t="n">
        <v>0.015</v>
      </c>
      <c r="D20" s="25" t="inlineStr">
        <is>
          <t>B = pracownik, C = pracodawca (oba lata)</t>
        </is>
      </c>
    </row>
  </sheetData>
  <mergeCells count="1">
    <mergeCell ref="A3:D3"/>
  </mergeCells>
  <hyperlinks>
    <hyperlink xmlns:r="http://schemas.openxmlformats.org/officeDocument/2006/relationships" ref="A4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2:D18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8" customWidth="1" min="3" max="3"/>
    <col width="14" customWidth="1" min="4" max="4"/>
  </cols>
  <sheetData>
    <row r="1" ht="82" customHeight="1"/>
    <row r="2">
      <c r="A2" s="1" t="inlineStr">
        <is>
          <t>Najniższa krajowa 2020-2027</t>
        </is>
      </c>
    </row>
    <row r="3" ht="28" customHeight="1">
      <c r="A3" s="2" t="inlineStr">
        <is>
          <t>Kwoty z rozporządzeń Rady Ministrów. W latach 2023 i 2024 płaca minimalna rosła dwa razy w roku.</t>
        </is>
      </c>
    </row>
    <row r="4">
      <c r="A4" s="3" t="inlineStr">
        <is>
          <t>https://wszib.poznan.pl/placa-minimalna/</t>
        </is>
      </c>
    </row>
    <row r="6" ht="32" customHeight="1">
      <c r="A6" s="18" t="inlineStr">
        <is>
          <t>Okres</t>
        </is>
      </c>
      <c r="B6" s="18" t="inlineStr">
        <is>
          <t>Brutto</t>
        </is>
      </c>
      <c r="C6" s="18" t="inlineStr">
        <is>
          <t>Stawka godzinowa</t>
        </is>
      </c>
      <c r="D6" s="18" t="inlineStr">
        <is>
          <t>Zmiana r/r</t>
        </is>
      </c>
    </row>
    <row r="7">
      <c r="A7" s="19" t="inlineStr">
        <is>
          <t>2020</t>
        </is>
      </c>
      <c r="B7" s="27" t="n">
        <v>2600</v>
      </c>
      <c r="C7" s="20" t="n">
        <v>17</v>
      </c>
      <c r="D7" s="19" t="n"/>
    </row>
    <row r="8">
      <c r="A8" s="21" t="inlineStr">
        <is>
          <t>2021</t>
        </is>
      </c>
      <c r="B8" s="28" t="n">
        <v>2800</v>
      </c>
      <c r="C8" s="22" t="n">
        <v>18.3</v>
      </c>
      <c r="D8" s="29">
        <f>B8/B7-1</f>
        <v/>
      </c>
    </row>
    <row r="9">
      <c r="A9" s="19" t="inlineStr">
        <is>
          <t>2022</t>
        </is>
      </c>
      <c r="B9" s="27" t="n">
        <v>3010</v>
      </c>
      <c r="C9" s="20" t="n">
        <v>19.7</v>
      </c>
      <c r="D9" s="30">
        <f>B9/B8-1</f>
        <v/>
      </c>
    </row>
    <row r="10">
      <c r="A10" s="21" t="inlineStr">
        <is>
          <t>I-VI 2023</t>
        </is>
      </c>
      <c r="B10" s="28" t="n">
        <v>3490</v>
      </c>
      <c r="C10" s="22" t="n">
        <v>22.8</v>
      </c>
      <c r="D10" s="29">
        <f>B10/B9-1</f>
        <v/>
      </c>
    </row>
    <row r="11">
      <c r="A11" s="19" t="inlineStr">
        <is>
          <t>VII-XII 2023</t>
        </is>
      </c>
      <c r="B11" s="27" t="n">
        <v>3600</v>
      </c>
      <c r="C11" s="20" t="n">
        <v>23.5</v>
      </c>
      <c r="D11" s="30">
        <f>B11/B10-1</f>
        <v/>
      </c>
    </row>
    <row r="12">
      <c r="A12" s="21" t="inlineStr">
        <is>
          <t>I-VI 2024</t>
        </is>
      </c>
      <c r="B12" s="28" t="n">
        <v>4242</v>
      </c>
      <c r="C12" s="22" t="n">
        <v>27.7</v>
      </c>
      <c r="D12" s="29">
        <f>B12/B11-1</f>
        <v/>
      </c>
    </row>
    <row r="13">
      <c r="A13" s="19" t="inlineStr">
        <is>
          <t>VII-XII 2024</t>
        </is>
      </c>
      <c r="B13" s="27" t="n">
        <v>4300</v>
      </c>
      <c r="C13" s="20" t="n">
        <v>28.1</v>
      </c>
      <c r="D13" s="30">
        <f>B13/B12-1</f>
        <v/>
      </c>
    </row>
    <row r="14">
      <c r="A14" s="21" t="inlineStr">
        <is>
          <t>2025</t>
        </is>
      </c>
      <c r="B14" s="28" t="n">
        <v>4666</v>
      </c>
      <c r="C14" s="22" t="n">
        <v>30.5</v>
      </c>
      <c r="D14" s="29">
        <f>B14/B13-1</f>
        <v/>
      </c>
    </row>
    <row r="15">
      <c r="A15" s="19" t="inlineStr">
        <is>
          <t>2026</t>
        </is>
      </c>
      <c r="B15" s="27" t="n">
        <v>4806</v>
      </c>
      <c r="C15" s="20" t="n">
        <v>31.4</v>
      </c>
      <c r="D15" s="30">
        <f>B15/B14-1</f>
        <v/>
      </c>
    </row>
    <row r="16">
      <c r="A16" s="21" t="inlineStr">
        <is>
          <t>2027</t>
        </is>
      </c>
      <c r="B16" s="28" t="n">
        <v>4950</v>
      </c>
      <c r="C16" s="22" t="n">
        <v>32.3</v>
      </c>
      <c r="D16" s="29">
        <f>B16/B15-1</f>
        <v/>
      </c>
    </row>
    <row r="18">
      <c r="A18" s="15" t="inlineStr">
        <is>
          <t>Zmiana r/r liczona względem poprzedniego okresu w tabeli.</t>
        </is>
      </c>
    </row>
  </sheetData>
  <mergeCells count="1">
    <mergeCell ref="A3:D3"/>
  </mergeCells>
  <hyperlinks>
    <hyperlink xmlns:r="http://schemas.openxmlformats.org/officeDocument/2006/relationships" ref="A4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Wiedza Strategia Zarządzanie - wszib.poznan.pl</dc:creator>
  <dc:title xmlns:dc="http://purl.org/dc/elements/1.1/">Kalkulator najniższej krajowej 2026 i 2027</dc:title>
  <dcterms:created xmlns:dcterms="http://purl.org/dc/terms/" xmlns:xsi="http://www.w3.org/2001/XMLSchema-instance" xsi:type="dcterms:W3CDTF">2026-10-13T09:49:58Z</dcterms:created>
  <dcterms:modified xmlns:dcterms="http://purl.org/dc/terms/" xmlns:xsi="http://www.w3.org/2001/XMLSchema-instance" xsi:type="dcterms:W3CDTF">2026-10-13T09:49:58Z</dcterms:modified>
</cp:coreProperties>
</file>